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DDGI\Aplicacions\Fitxes\1-COOPERACIO-MUNICIPAL\CEMENTIRIS\E-MORTUM\RECURSOS\6 RECULL I MODELATGE NORMATIVA\MODELS DOCUMENTS\MODELS D'ELABORACIÓ PRÒPIA\"/>
    </mc:Choice>
  </mc:AlternateContent>
  <bookViews>
    <workbookView xWindow="0" yWindow="0" windowWidth="24000" windowHeight="9735"/>
  </bookViews>
  <sheets>
    <sheet name="CÀLCULS" sheetId="1" r:id="rId1"/>
    <sheet name="EXPLICACIONS" sheetId="2" r:id="rId2"/>
  </sheets>
  <definedNames>
    <definedName name="_xlnm.Print_Area" localSheetId="0">CÀLCULS!$A$1:$I$67</definedName>
    <definedName name="_xlnm.Print_Area" localSheetId="1">EXPLICACIONS!$A$7:$U$22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42" i="1"/>
  <c r="C28" i="1"/>
  <c r="C33" i="1" s="1"/>
  <c r="C60" i="1" l="1"/>
  <c r="C47" i="1"/>
  <c r="B5" i="1"/>
  <c r="C5" i="1" s="1"/>
  <c r="C7" i="1" l="1"/>
  <c r="C51" i="1" s="1"/>
  <c r="C6" i="1"/>
  <c r="B52" i="1" l="1"/>
  <c r="C52" i="1" s="1"/>
  <c r="B54" i="1" s="1"/>
  <c r="C54" i="1" s="1"/>
  <c r="C56" i="1" s="1"/>
  <c r="C38" i="1"/>
  <c r="C11" i="1"/>
  <c r="C24" i="1"/>
  <c r="B12" i="1" l="1"/>
  <c r="C12" i="1" s="1"/>
  <c r="B14" i="1" s="1"/>
  <c r="C14" i="1" s="1"/>
  <c r="C16" i="1" s="1"/>
  <c r="B66" i="1" s="1"/>
  <c r="B39" i="1"/>
  <c r="C39" i="1" s="1"/>
  <c r="B41" i="1" s="1"/>
  <c r="C41" i="1" s="1"/>
  <c r="C43" i="1" s="1"/>
  <c r="B25" i="1"/>
  <c r="C25" i="1" s="1"/>
  <c r="B27" i="1" s="1"/>
  <c r="C27" i="1" s="1"/>
  <c r="C29" i="1" s="1"/>
  <c r="C53" i="1"/>
  <c r="D56" i="1"/>
  <c r="G66" i="1"/>
  <c r="B59" i="1" l="1"/>
  <c r="C59" i="1" s="1"/>
  <c r="C58" i="1" s="1"/>
  <c r="C40" i="1"/>
  <c r="C26" i="1"/>
  <c r="C13" i="1"/>
  <c r="F66" i="1"/>
  <c r="H66" i="1" s="1"/>
  <c r="D43" i="1"/>
  <c r="D16" i="1"/>
  <c r="C61" i="1"/>
  <c r="C66" i="1"/>
  <c r="D66" i="1" s="1"/>
  <c r="D29" i="1"/>
  <c r="B32" i="1" l="1"/>
  <c r="C32" i="1" s="1"/>
  <c r="C34" i="1" s="1"/>
  <c r="D34" i="1" s="1"/>
  <c r="B46" i="1"/>
  <c r="C46" i="1" s="1"/>
  <c r="C48" i="1" s="1"/>
  <c r="D48" i="1" s="1"/>
  <c r="B19" i="1"/>
  <c r="C19" i="1" s="1"/>
  <c r="C18" i="1" s="1"/>
  <c r="G67" i="1"/>
  <c r="D61" i="1"/>
  <c r="F67" i="1"/>
  <c r="C31" i="1" l="1"/>
  <c r="C21" i="1"/>
  <c r="D21" i="1" s="1"/>
  <c r="C67" i="1" s="1"/>
  <c r="C45" i="1"/>
  <c r="H67" i="1"/>
  <c r="B67" i="1" l="1"/>
  <c r="D67" i="1" s="1"/>
</calcChain>
</file>

<file path=xl/sharedStrings.xml><?xml version="1.0" encoding="utf-8"?>
<sst xmlns="http://schemas.openxmlformats.org/spreadsheetml/2006/main" count="93" uniqueCount="55">
  <si>
    <t>Nombre de defuncions al municipi durant els darrers 20 anys:</t>
  </si>
  <si>
    <t>Càlcul previsió de defuncions</t>
  </si>
  <si>
    <t>Mitjana defuncions 20 anys</t>
  </si>
  <si>
    <t>Previsió defuncions propers 10 anys:</t>
  </si>
  <si>
    <t>Previsió defuncions propers 25 anys:</t>
  </si>
  <si>
    <t>Hipòtesi 1: difunts 10% incinerats i 90% enterrats</t>
  </si>
  <si>
    <t>Previsió difunts propers 10 anys</t>
  </si>
  <si>
    <t>Previsió difunts incinerats propers 10 anys</t>
  </si>
  <si>
    <t>Previsió difunts enterrats propers 10 anys</t>
  </si>
  <si>
    <t>Destí difunts incinerats 50% columbaris</t>
  </si>
  <si>
    <t>Destí difunts enterrats:</t>
  </si>
  <si>
    <t>20% noves concessions</t>
  </si>
  <si>
    <t>80% unitats enterrament ja concessionades</t>
  </si>
  <si>
    <t>Columbaris disponibles al cementiri</t>
  </si>
  <si>
    <t>Unitats d'enterrament disponibles al cementiri</t>
  </si>
  <si>
    <t>Hipòtesi 2: difunts 30% incinerats i 70% enterrats</t>
  </si>
  <si>
    <t>CÀLCULS HORITZÓ TEMPORAL 10 ANYS</t>
  </si>
  <si>
    <t>CÀLCULS HORITZÓ TEMPORAL 25 ANYS</t>
  </si>
  <si>
    <t>Previsió difunts propers 25 anys</t>
  </si>
  <si>
    <t>Previsió difunts incinerats propers 25 anys</t>
  </si>
  <si>
    <t>Previsió difunts enterrats propers 25 anys</t>
  </si>
  <si>
    <t>A 10 anys</t>
  </si>
  <si>
    <t>Hipòtesi 1</t>
  </si>
  <si>
    <t>Hipòtesi 2</t>
  </si>
  <si>
    <t>A 25 anys</t>
  </si>
  <si>
    <t>CONCLUSIONS</t>
  </si>
  <si>
    <t>Màxim</t>
  </si>
  <si>
    <t>Necessitat d'unitats d'enterrament</t>
  </si>
  <si>
    <t>Necessitat de columbaris</t>
  </si>
  <si>
    <t>Necessitat columbaris</t>
  </si>
  <si>
    <t xml:space="preserve">Nombre de nous columbaris que es preveu necessitar </t>
  </si>
  <si>
    <t xml:space="preserve">Nombre de noves unitats d'enterrament que es preveu necessitar </t>
  </si>
  <si>
    <t>Necessitat construcció de columbaris</t>
  </si>
  <si>
    <t>Necessitat construcció d'unitats d'enterrament</t>
  </si>
  <si>
    <t>Només cal emplenar els camps sombrejats</t>
  </si>
  <si>
    <t>Els càlculs són automàtics</t>
  </si>
  <si>
    <t>Adjuntar-los a la memòria de l'inventari com a annex</t>
  </si>
  <si>
    <t>INSTRUCCIONS PER EMPLENAR EL FULL:</t>
  </si>
  <si>
    <t>ALTRES INFORMACIONS:</t>
  </si>
  <si>
    <t xml:space="preserve">El nombre de defuncions al municipi durant els darrers 20 anys es poden obtenir fàcilment a l'eina XIFRA de la Diputació de Girona: </t>
  </si>
  <si>
    <t>http://www.ddgi.cat/xifra/demografia/dde.asp?IdMenu=03020402</t>
  </si>
  <si>
    <t>El concepte "disponible" aplicat a columbaris i unitats d'enterrament fa referència a què han d'estar buides i sense concessió</t>
  </si>
  <si>
    <t>En el cas que existeixin diverses tipologies d'unitats d'enterrament (nínxols, tombes, panteons, etc.) es pot optar per considerar-les totes o bé només considerar nínxols que habitualment són els més demandats. Caldrà fer constar l'opció escollida a la memòria</t>
  </si>
  <si>
    <t xml:space="preserve">Pel que fa a les previsions a 25 anys, a més del nombre d'unitats d'enterrament i columbaris necessaris caldrà estimar la superfície necessària per a la seva construcció/instal·lació. </t>
  </si>
  <si>
    <t xml:space="preserve">Superfície columbari: 40x40x60 centímetres, d'acord amb el Decret 72/1999, d’1 de juny de 1999 de la Comunitat Autònoma de Castella i la Manxa, que defineix  l'espai que es necessita per a construir un columbari </t>
  </si>
  <si>
    <t>Cal considerar que els columbaris es poden apilar fins a l'alçada màxima de la resta de construccions del cementiri. Cal proposar la construcció d'un bloc de columbaris en nombre similar a les necessitats detectades.</t>
  </si>
  <si>
    <t>Les hipòtesis que es proposen són en base a les dades facilitades pel Servei d'Equipaments i Espai Públic de la Diputació de Barcelona i així s'ha de fer constar a la memòria juntament amb la següent explicació:</t>
  </si>
  <si>
    <r>
      <t>Hipòtesi 1: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>Un 10% s’incineren, d'aquests un 50%  tenen com a destí final columbaris del cementiri, i un 90% s’inhumen en nínxols (dels quals un 80% ho faran en unitats d’enterrament amb concessió vigent i per tant, no caldrà disposar d’un nínxol disponible)</t>
    </r>
  </si>
  <si>
    <t>Hipòtesi 2: Un 30% s’incineren (dels quals, un 50% en columbaris), i un 70% s’inhumen en nínxols (dels quals un 80% ho faran en unitats d’enterrament amb concessió vigent).</t>
  </si>
  <si>
    <r>
      <t xml:space="preserve">Superfície nínxol:  </t>
    </r>
    <r>
      <rPr>
        <sz val="11"/>
        <rFont val="Arial"/>
        <family val="2"/>
      </rPr>
      <t>90x75,2,60 centímetres, d'acord amb l'article 48 del Reglament de policia sanitària mortuòria (Decret 297/1997, de 25 de novembre, DOGC 2528 de 28 de novembre de 1997)</t>
    </r>
  </si>
  <si>
    <t>Cal considerar en ambdós casos l'espai necessari per obrir porta si s'escau i maniobrar amb el fèretre.</t>
  </si>
  <si>
    <t>Cementiri:</t>
  </si>
  <si>
    <t>Ajuntament de/d':</t>
  </si>
  <si>
    <t>Ajuntament de prova</t>
  </si>
  <si>
    <t>Cementiri de prova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</si>
</sst>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7"/>
      <color theme="1"/>
      <name val="Times New Roman"/>
      <family val="1"/>
    </font>
    <font>
      <sz val="1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 wrapText="1"/>
    </xf>
    <xf numFmtId="0" fontId="2" fillId="0" borderId="1" xfId="0" applyFont="1" applyBorder="1"/>
    <xf numFmtId="0" fontId="2" fillId="3" borderId="0" xfId="0" applyFont="1" applyFill="1"/>
    <xf numFmtId="0" fontId="2" fillId="5" borderId="1" xfId="0" applyFont="1" applyFill="1" applyBorder="1"/>
    <xf numFmtId="0" fontId="2" fillId="0" borderId="0" xfId="0" applyFont="1" applyAlignment="1">
      <alignment horizontal="center"/>
    </xf>
    <xf numFmtId="0" fontId="2" fillId="6" borderId="0" xfId="0" applyFont="1" applyFill="1"/>
    <xf numFmtId="0" fontId="2" fillId="7" borderId="0" xfId="0" applyFont="1" applyFill="1"/>
    <xf numFmtId="0" fontId="2" fillId="3" borderId="4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0" fontId="5" fillId="6" borderId="0" xfId="0" applyFont="1" applyFill="1"/>
    <xf numFmtId="0" fontId="5" fillId="3" borderId="0" xfId="0" applyFont="1" applyFill="1"/>
    <xf numFmtId="0" fontId="2" fillId="0" borderId="0" xfId="0" applyFont="1" applyAlignment="1">
      <alignment horizontal="left" vertical="top"/>
    </xf>
    <xf numFmtId="0" fontId="6" fillId="0" borderId="0" xfId="1"/>
    <xf numFmtId="0" fontId="2" fillId="0" borderId="0" xfId="0" applyFont="1" applyAlignment="1">
      <alignment horizontal="left" vertical="center"/>
    </xf>
    <xf numFmtId="0" fontId="2" fillId="9" borderId="0" xfId="0" applyFont="1" applyFill="1"/>
    <xf numFmtId="0" fontId="5" fillId="10" borderId="0" xfId="0" applyFont="1" applyFill="1"/>
    <xf numFmtId="0" fontId="2" fillId="10" borderId="0" xfId="0" applyFont="1" applyFill="1"/>
    <xf numFmtId="0" fontId="9" fillId="0" borderId="0" xfId="0" applyFont="1"/>
    <xf numFmtId="0" fontId="2" fillId="2" borderId="1" xfId="0" applyFont="1" applyFill="1" applyBorder="1" applyProtection="1"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1" fillId="8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dgi.cat/xifra/demografia/dde.asp?IdMenu=030204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tabSelected="1" topLeftCell="A47" workbookViewId="0">
      <selection activeCell="E57" sqref="E57"/>
    </sheetView>
  </sheetViews>
  <sheetFormatPr baseColWidth="10" defaultRowHeight="14.25" x14ac:dyDescent="0.2"/>
  <cols>
    <col min="1" max="1" width="44.85546875" style="2" customWidth="1"/>
    <col min="2" max="3" width="11.42578125" style="2"/>
    <col min="4" max="4" width="6.28515625" style="2" customWidth="1"/>
    <col min="5" max="5" width="46.42578125" style="2" customWidth="1"/>
    <col min="6" max="6" width="11.42578125" style="2"/>
    <col min="7" max="7" width="12.7109375" style="2" customWidth="1"/>
    <col min="8" max="8" width="11.42578125" style="2"/>
    <col min="9" max="9" width="45.42578125" style="2" customWidth="1"/>
    <col min="10" max="16384" width="11.42578125" style="2"/>
  </cols>
  <sheetData>
    <row r="1" spans="1:5" ht="18.75" thickBot="1" x14ac:dyDescent="0.3">
      <c r="A1" s="30" t="s">
        <v>52</v>
      </c>
      <c r="B1" s="32" t="s">
        <v>53</v>
      </c>
      <c r="C1" s="33"/>
      <c r="D1" s="33"/>
      <c r="E1" s="34"/>
    </row>
    <row r="2" spans="1:5" ht="18.75" thickBot="1" x14ac:dyDescent="0.3">
      <c r="A2" s="30" t="s">
        <v>51</v>
      </c>
      <c r="B2" s="35" t="s">
        <v>54</v>
      </c>
      <c r="C2" s="36"/>
      <c r="D2" s="36"/>
      <c r="E2" s="37"/>
    </row>
    <row r="3" spans="1:5" ht="30.75" thickBot="1" x14ac:dyDescent="0.25">
      <c r="A3" s="3" t="s">
        <v>0</v>
      </c>
      <c r="B3" s="41">
        <v>50</v>
      </c>
      <c r="C3" s="42"/>
    </row>
    <row r="4" spans="1:5" ht="15" x14ac:dyDescent="0.25">
      <c r="A4" s="43" t="s">
        <v>1</v>
      </c>
      <c r="B4" s="43"/>
      <c r="C4" s="43"/>
    </row>
    <row r="5" spans="1:5" ht="15" x14ac:dyDescent="0.25">
      <c r="A5" s="1" t="s">
        <v>2</v>
      </c>
      <c r="B5" s="2">
        <f>IF(B3="","",B3/20)</f>
        <v>2.5</v>
      </c>
      <c r="C5" s="2">
        <f>IF(B3="","",ROUNDUP(B5,0))</f>
        <v>3</v>
      </c>
    </row>
    <row r="6" spans="1:5" ht="15" x14ac:dyDescent="0.25">
      <c r="A6" s="1" t="s">
        <v>3</v>
      </c>
      <c r="C6" s="2">
        <f>IF(B3="","",C5*10)</f>
        <v>30</v>
      </c>
    </row>
    <row r="7" spans="1:5" ht="15" x14ac:dyDescent="0.25">
      <c r="A7" s="1" t="s">
        <v>4</v>
      </c>
      <c r="C7" s="2">
        <f>IF(B3="","",C5*25)</f>
        <v>75</v>
      </c>
    </row>
    <row r="8" spans="1:5" ht="15" x14ac:dyDescent="0.25">
      <c r="A8" s="1"/>
    </row>
    <row r="9" spans="1:5" x14ac:dyDescent="0.2">
      <c r="A9" s="9" t="s">
        <v>16</v>
      </c>
    </row>
    <row r="10" spans="1:5" x14ac:dyDescent="0.2">
      <c r="A10" s="22" t="s">
        <v>5</v>
      </c>
    </row>
    <row r="11" spans="1:5" x14ac:dyDescent="0.2">
      <c r="A11" s="8" t="s">
        <v>6</v>
      </c>
      <c r="C11" s="2">
        <f>C6</f>
        <v>30</v>
      </c>
    </row>
    <row r="12" spans="1:5" x14ac:dyDescent="0.2">
      <c r="A12" s="8" t="s">
        <v>7</v>
      </c>
      <c r="B12" s="2">
        <f>IF(B3="","",C11*10%)</f>
        <v>3</v>
      </c>
      <c r="C12" s="2">
        <f>IF(B3="","",ROUNDUP(B12,0))</f>
        <v>3</v>
      </c>
    </row>
    <row r="13" spans="1:5" x14ac:dyDescent="0.2">
      <c r="A13" s="8" t="s">
        <v>8</v>
      </c>
      <c r="C13" s="2">
        <f>IF(B3="","",C11-C12)</f>
        <v>27</v>
      </c>
    </row>
    <row r="14" spans="1:5" ht="15" thickBot="1" x14ac:dyDescent="0.25">
      <c r="A14" s="8" t="s">
        <v>9</v>
      </c>
      <c r="B14" s="2">
        <f>IF(B3="","",C12*50%)</f>
        <v>1.5</v>
      </c>
      <c r="C14" s="2">
        <f>IF(B3="","",ROUNDUP(B14,0))</f>
        <v>2</v>
      </c>
    </row>
    <row r="15" spans="1:5" ht="15" thickBot="1" x14ac:dyDescent="0.25">
      <c r="A15" s="8" t="s">
        <v>13</v>
      </c>
      <c r="C15" s="31">
        <v>5</v>
      </c>
    </row>
    <row r="16" spans="1:5" x14ac:dyDescent="0.2">
      <c r="A16" s="8" t="s">
        <v>28</v>
      </c>
      <c r="C16" s="2">
        <f>IF(B3="","",C15-C14)</f>
        <v>3</v>
      </c>
      <c r="D16" s="2" t="str">
        <f>IF(B3="","",IF(C16&gt;0,"No hi ha necessitat de columbaris","Hi ha necessitat de columbaris"))</f>
        <v>No hi ha necessitat de columbaris</v>
      </c>
    </row>
    <row r="17" spans="1:4" x14ac:dyDescent="0.2">
      <c r="A17" s="8" t="s">
        <v>10</v>
      </c>
    </row>
    <row r="18" spans="1:4" x14ac:dyDescent="0.2">
      <c r="A18" s="8" t="s">
        <v>12</v>
      </c>
      <c r="C18" s="2">
        <f>IF(B3="","",C13-C19)</f>
        <v>21</v>
      </c>
    </row>
    <row r="19" spans="1:4" ht="15" thickBot="1" x14ac:dyDescent="0.25">
      <c r="A19" s="8" t="s">
        <v>11</v>
      </c>
      <c r="B19" s="2">
        <f>IF(B3="","",C13*20%)</f>
        <v>5.4</v>
      </c>
      <c r="C19" s="2">
        <f>IF(B3="","",ROUNDUP(B19,0))</f>
        <v>6</v>
      </c>
    </row>
    <row r="20" spans="1:4" ht="15" thickBot="1" x14ac:dyDescent="0.25">
      <c r="A20" s="8" t="s">
        <v>14</v>
      </c>
      <c r="C20" s="31">
        <v>10</v>
      </c>
    </row>
    <row r="21" spans="1:4" x14ac:dyDescent="0.2">
      <c r="A21" s="8" t="s">
        <v>27</v>
      </c>
      <c r="C21" s="2">
        <f>IF(B3="","",C20-C19)</f>
        <v>4</v>
      </c>
      <c r="D21" s="2" t="str">
        <f>IF(B3="","",IF(C21&gt;0,"No hi ha necessitat d'unitats d'enterrament","Hi ha necessitat d'unitats d'enterrament"))</f>
        <v>No hi ha necessitat d'unitats d'enterrament</v>
      </c>
    </row>
    <row r="23" spans="1:4" x14ac:dyDescent="0.2">
      <c r="A23" s="23" t="s">
        <v>15</v>
      </c>
    </row>
    <row r="24" spans="1:4" x14ac:dyDescent="0.2">
      <c r="A24" s="5" t="s">
        <v>6</v>
      </c>
      <c r="C24" s="2">
        <f>C6</f>
        <v>30</v>
      </c>
    </row>
    <row r="25" spans="1:4" x14ac:dyDescent="0.2">
      <c r="A25" s="5" t="s">
        <v>7</v>
      </c>
      <c r="B25" s="2">
        <f>IF(B3="","",C24*30%)</f>
        <v>9</v>
      </c>
      <c r="C25" s="2">
        <f>IF(B3="","",ROUNDUP(B25,0))</f>
        <v>9</v>
      </c>
    </row>
    <row r="26" spans="1:4" x14ac:dyDescent="0.2">
      <c r="A26" s="5" t="s">
        <v>8</v>
      </c>
      <c r="C26" s="2">
        <f>IF(B3="","",C24-C25)</f>
        <v>21</v>
      </c>
    </row>
    <row r="27" spans="1:4" ht="15" thickBot="1" x14ac:dyDescent="0.25">
      <c r="A27" s="5" t="s">
        <v>9</v>
      </c>
      <c r="B27" s="2">
        <f>IF(B3="","",C25*50%)</f>
        <v>4.5</v>
      </c>
      <c r="C27" s="2">
        <f>IF(B3="","",ROUNDUP(B27,0))</f>
        <v>5</v>
      </c>
    </row>
    <row r="28" spans="1:4" ht="15" thickBot="1" x14ac:dyDescent="0.25">
      <c r="A28" s="5" t="s">
        <v>13</v>
      </c>
      <c r="C28" s="4">
        <f>IF($B$3="","",$C$15)</f>
        <v>5</v>
      </c>
    </row>
    <row r="29" spans="1:4" x14ac:dyDescent="0.2">
      <c r="A29" s="5" t="s">
        <v>28</v>
      </c>
      <c r="C29" s="2">
        <f>IF(B3="","",C28-C27)</f>
        <v>0</v>
      </c>
      <c r="D29" s="2" t="str">
        <f>IF(B3="","",IF(C29&gt;0,"No hi ha necessitat de columbaris","Hi ha necessitat de columbaris"))</f>
        <v>Hi ha necessitat de columbaris</v>
      </c>
    </row>
    <row r="30" spans="1:4" x14ac:dyDescent="0.2">
      <c r="A30" s="5" t="s">
        <v>10</v>
      </c>
    </row>
    <row r="31" spans="1:4" x14ac:dyDescent="0.2">
      <c r="A31" s="5" t="s">
        <v>12</v>
      </c>
      <c r="C31" s="2">
        <f>IF(B3="","",C26-C32)</f>
        <v>16</v>
      </c>
    </row>
    <row r="32" spans="1:4" ht="15" thickBot="1" x14ac:dyDescent="0.25">
      <c r="A32" s="5" t="s">
        <v>11</v>
      </c>
      <c r="B32" s="2">
        <f>IF(B3="","",C26*20%)</f>
        <v>4.2</v>
      </c>
      <c r="C32" s="2">
        <f>IF(B3="","",ROUNDUP(B32,0))</f>
        <v>5</v>
      </c>
    </row>
    <row r="33" spans="1:4" ht="15" thickBot="1" x14ac:dyDescent="0.25">
      <c r="A33" s="5" t="s">
        <v>14</v>
      </c>
      <c r="C33" s="4">
        <f>IF(B3="","",C28)</f>
        <v>5</v>
      </c>
    </row>
    <row r="34" spans="1:4" x14ac:dyDescent="0.2">
      <c r="A34" s="5" t="s">
        <v>27</v>
      </c>
      <c r="C34" s="2">
        <f>IF(B3="","",C33-C32)</f>
        <v>0</v>
      </c>
      <c r="D34" s="2" t="str">
        <f>IF(B3="","",IF(C34&gt;0,"No hi ha necessitat d'unitats d'enterrament","Hi ha necessitat d'unitats d'enterrament"))</f>
        <v>Hi ha necessitat d'unitats d'enterrament</v>
      </c>
    </row>
    <row r="36" spans="1:4" x14ac:dyDescent="0.2">
      <c r="A36" s="27" t="s">
        <v>17</v>
      </c>
    </row>
    <row r="37" spans="1:4" x14ac:dyDescent="0.2">
      <c r="A37" s="28" t="s">
        <v>5</v>
      </c>
    </row>
    <row r="38" spans="1:4" x14ac:dyDescent="0.2">
      <c r="A38" s="29" t="s">
        <v>18</v>
      </c>
      <c r="C38" s="2">
        <f>C7</f>
        <v>75</v>
      </c>
    </row>
    <row r="39" spans="1:4" x14ac:dyDescent="0.2">
      <c r="A39" s="29" t="s">
        <v>19</v>
      </c>
      <c r="B39" s="2">
        <f>IF(B3="","",C38*10%)</f>
        <v>7.5</v>
      </c>
      <c r="C39" s="2">
        <f>IF(B3="","",ROUNDUP(B39,0))</f>
        <v>8</v>
      </c>
    </row>
    <row r="40" spans="1:4" x14ac:dyDescent="0.2">
      <c r="A40" s="29" t="s">
        <v>20</v>
      </c>
      <c r="C40" s="2">
        <f>IF(B3="","",C38-C39)</f>
        <v>67</v>
      </c>
    </row>
    <row r="41" spans="1:4" ht="15" thickBot="1" x14ac:dyDescent="0.25">
      <c r="A41" s="29" t="s">
        <v>9</v>
      </c>
      <c r="B41" s="2">
        <f>IF(B3="","",C39*50%)</f>
        <v>4</v>
      </c>
      <c r="C41" s="2">
        <f>IF(B3="","",ROUNDUP(B41,0))</f>
        <v>4</v>
      </c>
    </row>
    <row r="42" spans="1:4" ht="15" thickBot="1" x14ac:dyDescent="0.25">
      <c r="A42" s="29" t="s">
        <v>13</v>
      </c>
      <c r="C42" s="4">
        <f>IF($B$3="","",$C$15)</f>
        <v>5</v>
      </c>
    </row>
    <row r="43" spans="1:4" x14ac:dyDescent="0.2">
      <c r="A43" s="29" t="s">
        <v>28</v>
      </c>
      <c r="C43" s="2">
        <f>IF(B3="","",C42-C41)</f>
        <v>1</v>
      </c>
      <c r="D43" s="2" t="str">
        <f>IF(B3="","",IF(C43&gt;0,"No hi ha necessitat de columbaris","Hi ha necessitat de columbaris"))</f>
        <v>No hi ha necessitat de columbaris</v>
      </c>
    </row>
    <row r="44" spans="1:4" x14ac:dyDescent="0.2">
      <c r="A44" s="29" t="s">
        <v>10</v>
      </c>
    </row>
    <row r="45" spans="1:4" x14ac:dyDescent="0.2">
      <c r="A45" s="29" t="s">
        <v>12</v>
      </c>
      <c r="C45" s="2">
        <f>IF(B3="","",C40-C46)</f>
        <v>53</v>
      </c>
    </row>
    <row r="46" spans="1:4" ht="15" thickBot="1" x14ac:dyDescent="0.25">
      <c r="A46" s="29" t="s">
        <v>11</v>
      </c>
      <c r="B46" s="2">
        <f>IF(B3="","",C40*20%)</f>
        <v>13.4</v>
      </c>
      <c r="C46" s="2">
        <f>IF(B3="","",ROUNDUP(B46,0))</f>
        <v>14</v>
      </c>
    </row>
    <row r="47" spans="1:4" ht="15" thickBot="1" x14ac:dyDescent="0.25">
      <c r="A47" s="29" t="s">
        <v>14</v>
      </c>
      <c r="C47" s="6">
        <f>IF(B3="","",C20)</f>
        <v>10</v>
      </c>
    </row>
    <row r="48" spans="1:4" x14ac:dyDescent="0.2">
      <c r="A48" s="29" t="s">
        <v>27</v>
      </c>
      <c r="C48" s="2">
        <f>IF(B3="","",C47-C46)</f>
        <v>-4</v>
      </c>
      <c r="D48" s="2" t="str">
        <f>IF(B3="","",IF(C48&gt;0,"No hi ha necessitat d'unitats d'enterrament","Hi ha necessitat d'unitats d'enterrament"))</f>
        <v>Hi ha necessitat d'unitats d'enterrament</v>
      </c>
    </row>
    <row r="50" spans="1:9" x14ac:dyDescent="0.2">
      <c r="A50" s="28" t="s">
        <v>15</v>
      </c>
    </row>
    <row r="51" spans="1:9" x14ac:dyDescent="0.2">
      <c r="A51" s="29" t="s">
        <v>18</v>
      </c>
      <c r="C51" s="2">
        <f>C7</f>
        <v>75</v>
      </c>
    </row>
    <row r="52" spans="1:9" x14ac:dyDescent="0.2">
      <c r="A52" s="29" t="s">
        <v>19</v>
      </c>
      <c r="B52" s="2">
        <f>IF(B3="","",C51*30%)</f>
        <v>22.5</v>
      </c>
      <c r="C52" s="2">
        <f>IF(B3="","",ROUNDUP(B52,0))</f>
        <v>23</v>
      </c>
    </row>
    <row r="53" spans="1:9" x14ac:dyDescent="0.2">
      <c r="A53" s="29" t="s">
        <v>20</v>
      </c>
      <c r="C53" s="2">
        <f>IF(B3="","",C51-C52)</f>
        <v>52</v>
      </c>
    </row>
    <row r="54" spans="1:9" ht="15" thickBot="1" x14ac:dyDescent="0.25">
      <c r="A54" s="29" t="s">
        <v>9</v>
      </c>
      <c r="B54" s="2">
        <f>IF(B3="","",C52*50%)</f>
        <v>11.5</v>
      </c>
      <c r="C54" s="2">
        <f>IF(B3="","",ROUNDUP(B54,0))</f>
        <v>12</v>
      </c>
    </row>
    <row r="55" spans="1:9" ht="15" thickBot="1" x14ac:dyDescent="0.25">
      <c r="A55" s="29" t="s">
        <v>13</v>
      </c>
      <c r="C55" s="4">
        <f>IF($B$3="","",$C$15)</f>
        <v>5</v>
      </c>
    </row>
    <row r="56" spans="1:9" x14ac:dyDescent="0.2">
      <c r="A56" s="29" t="s">
        <v>29</v>
      </c>
      <c r="C56" s="2">
        <f>IF(B3="","",C55-C54)</f>
        <v>-7</v>
      </c>
      <c r="D56" s="2" t="str">
        <f>IF(B3="","",IF(C56&gt;0,"No hi ha necessitat de columbaris","Hi ha necessitat de columbaris"))</f>
        <v>Hi ha necessitat de columbaris</v>
      </c>
    </row>
    <row r="57" spans="1:9" x14ac:dyDescent="0.2">
      <c r="A57" s="29" t="s">
        <v>10</v>
      </c>
    </row>
    <row r="58" spans="1:9" x14ac:dyDescent="0.2">
      <c r="A58" s="29" t="s">
        <v>12</v>
      </c>
      <c r="C58" s="2">
        <f>IF(B3="","",C53-C59)</f>
        <v>41</v>
      </c>
    </row>
    <row r="59" spans="1:9" ht="15" thickBot="1" x14ac:dyDescent="0.25">
      <c r="A59" s="29" t="s">
        <v>11</v>
      </c>
      <c r="B59" s="2">
        <f>IF(B3="","",C53*20%)</f>
        <v>10.4</v>
      </c>
      <c r="C59" s="2">
        <f>IF(B3="","",ROUNDUP(B59,0))</f>
        <v>11</v>
      </c>
    </row>
    <row r="60" spans="1:9" ht="15" thickBot="1" x14ac:dyDescent="0.25">
      <c r="A60" s="29" t="s">
        <v>14</v>
      </c>
      <c r="C60" s="4">
        <f>IF(B3="","",C20)</f>
        <v>10</v>
      </c>
    </row>
    <row r="61" spans="1:9" x14ac:dyDescent="0.2">
      <c r="A61" s="29" t="s">
        <v>27</v>
      </c>
      <c r="C61" s="2">
        <f>IF(B3="","",C60-C59)</f>
        <v>-1</v>
      </c>
      <c r="D61" s="2" t="str">
        <f>IF(B3="","",IF(C61&gt;0,"No hi ha necessitat d'unitats d'enterrament","Hi ha necessitat d'unitats d'enterrament"))</f>
        <v>Hi ha necessitat d'unitats d'enterrament</v>
      </c>
    </row>
    <row r="64" spans="1:9" ht="15" x14ac:dyDescent="0.25">
      <c r="A64" s="45" t="s">
        <v>25</v>
      </c>
      <c r="B64" s="38" t="s">
        <v>21</v>
      </c>
      <c r="C64" s="38"/>
      <c r="D64" s="38" t="s">
        <v>21</v>
      </c>
      <c r="E64" s="38"/>
      <c r="F64" s="40" t="s">
        <v>24</v>
      </c>
      <c r="G64" s="44"/>
      <c r="H64" s="40" t="s">
        <v>24</v>
      </c>
      <c r="I64" s="40"/>
    </row>
    <row r="65" spans="1:9" ht="15" x14ac:dyDescent="0.25">
      <c r="A65" s="45"/>
      <c r="B65" s="18" t="s">
        <v>22</v>
      </c>
      <c r="C65" s="18" t="s">
        <v>23</v>
      </c>
      <c r="D65" s="39" t="s">
        <v>26</v>
      </c>
      <c r="E65" s="39"/>
      <c r="F65" s="19" t="s">
        <v>22</v>
      </c>
      <c r="G65" s="20" t="s">
        <v>23</v>
      </c>
      <c r="H65" s="40" t="s">
        <v>26</v>
      </c>
      <c r="I65" s="40"/>
    </row>
    <row r="66" spans="1:9" x14ac:dyDescent="0.2">
      <c r="A66" s="21" t="s">
        <v>32</v>
      </c>
      <c r="B66" s="10" t="str">
        <f>IF(B3="","",IF(C16&lt;0,ABS(C16),"0"))</f>
        <v>0</v>
      </c>
      <c r="C66" s="10" t="str">
        <f>IF(B3="","",IF(C29&lt;0,ABS(C29),"0"))</f>
        <v>0</v>
      </c>
      <c r="D66" s="11">
        <f>IF(B3="","",MAX(B66:C66))</f>
        <v>0</v>
      </c>
      <c r="E66" s="16" t="s">
        <v>30</v>
      </c>
      <c r="F66" s="13" t="str">
        <f>IF(B3="","",IF(C43&lt;0,ABS(C43),"0"))</f>
        <v>0</v>
      </c>
      <c r="G66" s="13">
        <f>IF(B3="","",IF(C56&lt;0,ABS(C56),"0"))</f>
        <v>7</v>
      </c>
      <c r="H66" s="14">
        <f>IF(B3="","",MAX(F66:G66))</f>
        <v>7</v>
      </c>
      <c r="I66" s="15" t="s">
        <v>30</v>
      </c>
    </row>
    <row r="67" spans="1:9" x14ac:dyDescent="0.2">
      <c r="A67" s="21" t="s">
        <v>33</v>
      </c>
      <c r="B67" s="10" t="str">
        <f>IF(B3="","",IF(C21&lt;0,ABS(C21),"0"))</f>
        <v>0</v>
      </c>
      <c r="C67" s="10" t="str">
        <f>IF(B3="","",IF(C34&lt;0,ABS(D21),"0"))</f>
        <v>0</v>
      </c>
      <c r="D67" s="12">
        <f>IF(B3="","",MAX(B67:C67))</f>
        <v>0</v>
      </c>
      <c r="E67" s="17" t="s">
        <v>31</v>
      </c>
      <c r="F67" s="13">
        <f>IF(B3="","",IF(C48&lt;0,ABS(C48),"0"))</f>
        <v>4</v>
      </c>
      <c r="G67" s="13">
        <f>IF(B3="","",IF(C61&lt;0,ABS(C61),"0"))</f>
        <v>1</v>
      </c>
      <c r="H67" s="14">
        <f>IF(B3="","",MAX(F67:G67))</f>
        <v>4</v>
      </c>
      <c r="I67" s="15" t="s">
        <v>31</v>
      </c>
    </row>
    <row r="68" spans="1:9" x14ac:dyDescent="0.2">
      <c r="B68" s="7"/>
      <c r="C68" s="7"/>
    </row>
  </sheetData>
  <sheetProtection algorithmName="SHA-512" hashValue="5iUOshHvHAwuRNaaUx0Qa0lgxgqFK+s4jZYN5bDl3jeeeaD7u/uM0FvERmcP/m7ccV5PITcmoWKjZ7jqZH5DhA==" saltValue="k8O/8D4KiGigHP463AaoIw==" spinCount="100000" sheet="1" objects="1" scenarios="1" formatCells="0" formatColumns="0" formatRows="0"/>
  <protectedRanges>
    <protectedRange sqref="C20" name="Unitats enterrament disponibles al cementiri"/>
    <protectedRange sqref="C15" name="Columbaris disponibles al cementiri"/>
    <protectedRange sqref="B3" name="Defuncions darrers 20 anys"/>
    <protectedRange sqref="B1:E2" name="Dades Ajuntament i cementiri"/>
  </protectedRanges>
  <mergeCells count="11">
    <mergeCell ref="B1:E1"/>
    <mergeCell ref="B2:E2"/>
    <mergeCell ref="D64:E64"/>
    <mergeCell ref="D65:E65"/>
    <mergeCell ref="H64:I64"/>
    <mergeCell ref="H65:I65"/>
    <mergeCell ref="B3:C3"/>
    <mergeCell ref="A4:C4"/>
    <mergeCell ref="B64:C64"/>
    <mergeCell ref="F64:G64"/>
    <mergeCell ref="A64:A65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&amp;LANNEX- Càlculs disponibilitat d'espai a 10 i 25 anys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2"/>
  <sheetViews>
    <sheetView topLeftCell="A6" workbookViewId="0">
      <selection activeCell="U22" sqref="A7:U22"/>
    </sheetView>
  </sheetViews>
  <sheetFormatPr baseColWidth="10" defaultRowHeight="15" x14ac:dyDescent="0.25"/>
  <cols>
    <col min="21" max="21" width="12.7109375" customWidth="1"/>
  </cols>
  <sheetData>
    <row r="1" spans="1:1" x14ac:dyDescent="0.25">
      <c r="A1" s="1" t="s">
        <v>37</v>
      </c>
    </row>
    <row r="2" spans="1:1" x14ac:dyDescent="0.25">
      <c r="A2" s="2" t="s">
        <v>34</v>
      </c>
    </row>
    <row r="3" spans="1:1" x14ac:dyDescent="0.25">
      <c r="A3" s="2" t="s">
        <v>35</v>
      </c>
    </row>
    <row r="4" spans="1:1" x14ac:dyDescent="0.25">
      <c r="A4" s="24" t="s">
        <v>36</v>
      </c>
    </row>
    <row r="5" spans="1:1" x14ac:dyDescent="0.25">
      <c r="A5" s="2"/>
    </row>
    <row r="6" spans="1:1" x14ac:dyDescent="0.25">
      <c r="A6" s="2"/>
    </row>
    <row r="7" spans="1:1" x14ac:dyDescent="0.25">
      <c r="A7" s="1" t="s">
        <v>38</v>
      </c>
    </row>
    <row r="8" spans="1:1" x14ac:dyDescent="0.25">
      <c r="A8" s="2" t="s">
        <v>39</v>
      </c>
    </row>
    <row r="9" spans="1:1" x14ac:dyDescent="0.25">
      <c r="A9" s="25" t="s">
        <v>40</v>
      </c>
    </row>
    <row r="10" spans="1:1" x14ac:dyDescent="0.25">
      <c r="A10" s="25"/>
    </row>
    <row r="11" spans="1:1" x14ac:dyDescent="0.25">
      <c r="A11" s="2" t="s">
        <v>41</v>
      </c>
    </row>
    <row r="12" spans="1:1" x14ac:dyDescent="0.25">
      <c r="A12" s="2" t="s">
        <v>42</v>
      </c>
    </row>
    <row r="13" spans="1:1" x14ac:dyDescent="0.25">
      <c r="A13" s="2"/>
    </row>
    <row r="14" spans="1:1" x14ac:dyDescent="0.25">
      <c r="A14" s="2" t="s">
        <v>43</v>
      </c>
    </row>
    <row r="15" spans="1:1" x14ac:dyDescent="0.25">
      <c r="A15" s="2" t="s">
        <v>44</v>
      </c>
    </row>
    <row r="16" spans="1:1" x14ac:dyDescent="0.25">
      <c r="A16" s="2" t="s">
        <v>45</v>
      </c>
    </row>
    <row r="17" spans="1:1" x14ac:dyDescent="0.25">
      <c r="A17" s="2" t="s">
        <v>49</v>
      </c>
    </row>
    <row r="18" spans="1:1" x14ac:dyDescent="0.25">
      <c r="A18" s="2" t="s">
        <v>50</v>
      </c>
    </row>
    <row r="19" spans="1:1" x14ac:dyDescent="0.25">
      <c r="A19" s="2"/>
    </row>
    <row r="20" spans="1:1" x14ac:dyDescent="0.25">
      <c r="A20" s="2" t="s">
        <v>46</v>
      </c>
    </row>
    <row r="21" spans="1:1" x14ac:dyDescent="0.25">
      <c r="A21" s="26" t="s">
        <v>47</v>
      </c>
    </row>
    <row r="22" spans="1:1" x14ac:dyDescent="0.25">
      <c r="A22" s="26" t="s">
        <v>48</v>
      </c>
    </row>
  </sheetData>
  <hyperlinks>
    <hyperlink ref="A9" r:id="rId1"/>
  </hyperlinks>
  <pageMargins left="0.25" right="0.25" top="0.75" bottom="0.75" header="0.3" footer="0.3"/>
  <pageSetup paperSize="9" scale="5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CÀLCULS</vt:lpstr>
      <vt:lpstr>EXPLICACIONS</vt:lpstr>
      <vt:lpstr>CÀLCULS!Área_de_impresión</vt:lpstr>
      <vt:lpstr>EXPLICACIONS!Área_de_impresión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rmalagelada</dc:creator>
  <cp:lastModifiedBy>rmalagelada</cp:lastModifiedBy>
  <cp:lastPrinted>2020-01-24T13:16:13Z</cp:lastPrinted>
  <dcterms:created xsi:type="dcterms:W3CDTF">2020-01-10T10:46:14Z</dcterms:created>
  <dcterms:modified xsi:type="dcterms:W3CDTF">2020-01-24T13:16:28Z</dcterms:modified>
</cp:coreProperties>
</file>