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putaciogirona.sharepoint.com/sites/OOFFINGRESSOSINSTAL.LACIONSGENERACI/Shared Documents/General/03 PROPOSTA DE TEXTOS DDGI/"/>
    </mc:Choice>
  </mc:AlternateContent>
  <xr:revisionPtr revIDLastSave="0" documentId="8_{E299101B-D774-434B-ABCA-8521050F4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àlcul ingressos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K27" i="1" s="1"/>
  <c r="D17" i="1"/>
  <c r="K26" i="1" s="1"/>
  <c r="D12" i="1"/>
  <c r="D15" i="1" s="1"/>
  <c r="C24" i="1" s="1"/>
  <c r="D10" i="1"/>
  <c r="D8" i="1"/>
  <c r="D9" i="1" s="1"/>
  <c r="D13" i="1" l="1"/>
  <c r="D16" i="1" s="1"/>
  <c r="L26" i="1"/>
  <c r="C27" i="1"/>
  <c r="D27" i="1"/>
  <c r="L27" i="1"/>
  <c r="C26" i="1"/>
  <c r="E27" i="1"/>
  <c r="D26" i="1"/>
  <c r="F27" i="1"/>
  <c r="E26" i="1"/>
  <c r="G27" i="1"/>
  <c r="F26" i="1"/>
  <c r="H27" i="1"/>
  <c r="G26" i="1"/>
  <c r="I27" i="1"/>
  <c r="H26" i="1"/>
  <c r="J27" i="1"/>
  <c r="I26" i="1"/>
  <c r="J26" i="1"/>
  <c r="I25" i="1" l="1"/>
  <c r="H25" i="1"/>
  <c r="J25" i="1"/>
  <c r="L25" i="1"/>
  <c r="C25" i="1"/>
  <c r="G25" i="1"/>
  <c r="D25" i="1"/>
  <c r="K25" i="1"/>
  <c r="E25" i="1"/>
  <c r="F25" i="1"/>
  <c r="L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D1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Estimació orientativa per a simulació. La base imposable real de l’ICIO és el cost real i efectiu de la construcció, instal·lació o obra, entès com el cost d’execució material. Font: art. 102 TRLRHL (RDL 2/2004).</t>
        </r>
      </text>
    </comment>
    <comment ref="D16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Art. 72.2 TRLRHL: tipus supletori BICE 0,6 %; tipus municipal diferenciat entre 0,4 % i 1,3 %.</t>
        </r>
      </text>
    </comment>
    <comment ref="D1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L’exempció d’IAE per import net de la xifra de negocis inferior a 1.000.000 € es determina respecte del subjecte passiu segons l’art. 82.1.c TRLRHL, incloent el conjunt d’activitats i, quan pertoqui, el grup de societats.</t>
        </r>
      </text>
    </comment>
  </commentList>
</comments>
</file>

<file path=xl/sharedStrings.xml><?xml version="1.0" encoding="utf-8"?>
<sst xmlns="http://schemas.openxmlformats.org/spreadsheetml/2006/main" count="53" uniqueCount="53">
  <si>
    <t>Dades de partida (a omplir per part de l’Ajuntament)</t>
  </si>
  <si>
    <t>Els valors modificables estan marcats en groc</t>
  </si>
  <si>
    <t>TAULA RESUM INGRESSOS PREVISTOS</t>
  </si>
  <si>
    <t>VALORS DE PARTIDA</t>
  </si>
  <si>
    <t>Potència instal·lada (MW)</t>
  </si>
  <si>
    <t>Introduïu la potència real de la instal·lació. No s’aplica un llindar general de 10 MW a les plantes fotovoltaiques per determinar automàticament si són BICE.</t>
  </si>
  <si>
    <t>Ingressos estimats anuals (€)</t>
  </si>
  <si>
    <t>Hectàries (ha)</t>
  </si>
  <si>
    <t>Valor mitjà entre 550.000 €/MW i 780.000 €/MW</t>
  </si>
  <si>
    <t>PEM estimat - cost d’execució material (€)</t>
  </si>
  <si>
    <t>HIPÒTESI ORIENTATIVA: 70 % del CAPEX. Per liquidar l’ICIO cal utilitzar el cost d’execució material real del projecte.</t>
  </si>
  <si>
    <t>VALOR CADASTRAL / BASE LIQUIDABLE IBI (€)</t>
  </si>
  <si>
    <t>IAE: subjecte passiu NO exempt per xifra de negocis? (Sí/No)</t>
  </si>
  <si>
    <t>No</t>
  </si>
  <si>
    <t>Indiqueu “Sí” només si el subjecte passiu no està exempt. L’exempció per INCN &lt; 1.000.000 € es refereix al subjecte passiu (i, si escau, al grup), no als ingressos d’aquesta planta.</t>
  </si>
  <si>
    <t>ICIO (Impost sobre Construccions, Instal·lacions i Obres) (€)</t>
  </si>
  <si>
    <t>Tipus de gravamen utilitzat en la simulació: 4 %. Ajusteu-lo si l’ordenança municipal estableix un altre tipus dins del límit legal.</t>
  </si>
  <si>
    <t>IBI - BICE (Bé Immoble de Característiques Especials) (€)</t>
  </si>
  <si>
    <t>Simulació amb tipus BICE de l’1,3 %. El tipus supletori legal és 0,6 % i l’Ajuntament pot fixar, per grup, entre 0,4 % i 1,3 %. Introduïu a D13 la base liquidable/valor cadastral aplicable.</t>
  </si>
  <si>
    <t>IAE (Impost sobre Activitats Econòmiques) (€)</t>
  </si>
  <si>
    <t>0,721215 €/kW segons la hipòtesi del document. El càlcul només s’activa si D14 = “Sí”. Cal verificar també epígraf, quota i resta de regles aplicables al cas concret.</t>
  </si>
  <si>
    <t>TES - taxa per ús/aprofitament del domini públic local (€)</t>
  </si>
  <si>
    <t>Només es calcula el règim especial de l’1,5 % quan sigui jurídicament aplicable. No s’utilitzen automàticament els ingressos estimats de venda de la planta.</t>
  </si>
  <si>
    <t>TES: és aplicable el règim especial de l’1,5 %? (Sí/No)</t>
  </si>
  <si>
    <t>“Sí” únicament si concorren els requisits de l’art. 24.1.c TRLRHL (empresa explotadora de serveis de subministrament d’interès general i aprofitament de sòl/subsol/vol de vies públiques municipals).</t>
  </si>
  <si>
    <t>TES: ingressos bruts de facturació al terme municipal (€)</t>
  </si>
  <si>
    <t>Base a introduir només si D19 = “Sí”. Ha de correspondre als ingressos bruts de facturació que integrin la base segons la normativa i l’ordenança aplicables.</t>
  </si>
  <si>
    <t>AVÍS</t>
  </si>
  <si>
    <t>El règim general de taxa (art. 24.1.a TRLRHL) no es calcula en aquest full: requereix valorar l’aprofitament concret del domini públic.</t>
  </si>
  <si>
    <t>PREVISIÓ INGRESSOS</t>
  </si>
  <si>
    <t>Any 1</t>
  </si>
  <si>
    <t>Any 2</t>
  </si>
  <si>
    <t>Any 3</t>
  </si>
  <si>
    <t>Any 4</t>
  </si>
  <si>
    <t>Any 5</t>
  </si>
  <si>
    <t>Any 6</t>
  </si>
  <si>
    <t>Any 7</t>
  </si>
  <si>
    <t>Any 8</t>
  </si>
  <si>
    <t>Any 9</t>
  </si>
  <si>
    <t>Any 10</t>
  </si>
  <si>
    <t>IBI - BICE (€)</t>
  </si>
  <si>
    <t>ACUMULAT</t>
  </si>
  <si>
    <t>DADA A INTRODUIR: utilitzeu el valor/base liquidable que consti al Cadastre o a la liquidació de l’IBI. No s’estima amb €/ha ni amb el PEM però una primera aproximació podria ser aplicar 11,100 Euros per hectàrea fins a 10 MW i més enllà dels 10 MW afegir l'import del PEM estimat</t>
  </si>
  <si>
    <t>Sí</t>
  </si>
  <si>
    <t>Es considera una producció anual per la franja baixa de 1.400 HSP (hores sol pic)</t>
  </si>
  <si>
    <t>Es preveu un preu a 10 anys amb PPA (Power Purchase Agreement)  a 52 € / MWh</t>
  </si>
  <si>
    <t>Els valors en blau són resultats</t>
  </si>
  <si>
    <t>Considerem 1, 5 hectàrees per MW</t>
  </si>
  <si>
    <t>ICIO (€)</t>
  </si>
  <si>
    <t>IAE (€)</t>
  </si>
  <si>
    <t>TES (€)</t>
  </si>
  <si>
    <t>Cost per MW (megawatt)</t>
  </si>
  <si>
    <t>Energia generada MWh (megawatthora)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</si>
</sst>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  <numFmt numFmtId="165" formatCode="0.0%"/>
    <numFmt numFmtId="166" formatCode="_-* #,##0.0_-;\-* #,##0.0_-;_-* &quot;-&quot;??_-;_-@_-"/>
    <numFmt numFmtId="167" formatCode="#,##0.00\ [$€-2]"/>
    <numFmt numFmtId="168" formatCode="0.000000"/>
    <numFmt numFmtId="169" formatCode="#\ \ &quot;€/MWh&quot;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0000"/>
      <name val="Liberation Sans"/>
    </font>
    <font>
      <b/>
      <sz val="11"/>
      <color rgb="FF000000"/>
      <name val="Liberation Sans"/>
    </font>
    <font>
      <sz val="6"/>
      <color rgb="FF000000"/>
      <name val="Liberation Serif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5CE"/>
        <bgColor rgb="FFFFF5CE"/>
      </patternFill>
    </fill>
    <fill>
      <patternFill patternType="solid">
        <fgColor theme="8" tint="0.79998168889431442"/>
        <bgColor rgb="FFFFF5CE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</patternFill>
    </fill>
    <fill>
      <patternFill patternType="solid">
        <fgColor rgb="FFFCE4D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44" fontId="6" fillId="0" borderId="0"/>
    <xf numFmtId="9" fontId="6" fillId="0" borderId="0"/>
    <xf numFmtId="43" fontId="6" fillId="0" borderId="0"/>
  </cellStyleXfs>
  <cellXfs count="59">
    <xf numFmtId="0" fontId="0" fillId="0" borderId="0" xfId="0"/>
    <xf numFmtId="0" fontId="1" fillId="0" borderId="1" xfId="0" applyFont="1" applyBorder="1"/>
    <xf numFmtId="0" fontId="0" fillId="2" borderId="0" xfId="0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2" xfId="0" applyBorder="1"/>
    <xf numFmtId="0" fontId="5" fillId="0" borderId="0" xfId="0" applyFont="1"/>
    <xf numFmtId="0" fontId="0" fillId="0" borderId="3" xfId="0" applyBorder="1" applyAlignment="1">
      <alignment vertical="center"/>
    </xf>
    <xf numFmtId="0" fontId="7" fillId="0" borderId="0" xfId="0" applyFont="1"/>
    <xf numFmtId="0" fontId="0" fillId="3" borderId="5" xfId="0" applyFill="1" applyBorder="1"/>
    <xf numFmtId="0" fontId="0" fillId="3" borderId="0" xfId="0" applyFill="1"/>
    <xf numFmtId="44" fontId="0" fillId="0" borderId="1" xfId="1" applyFont="1" applyBorder="1"/>
    <xf numFmtId="0" fontId="0" fillId="4" borderId="5" xfId="0" applyFill="1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44" fontId="0" fillId="0" borderId="9" xfId="1" applyFont="1" applyBorder="1"/>
    <xf numFmtId="0" fontId="8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1" fillId="0" borderId="11" xfId="0" applyFont="1" applyBorder="1"/>
    <xf numFmtId="164" fontId="1" fillId="0" borderId="12" xfId="0" applyNumberFormat="1" applyFont="1" applyBorder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44" fontId="0" fillId="0" borderId="0" xfId="1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167" fontId="0" fillId="2" borderId="9" xfId="0" applyNumberFormat="1" applyFill="1" applyBorder="1" applyAlignment="1">
      <alignment horizontal="center" vertical="center"/>
    </xf>
    <xf numFmtId="166" fontId="6" fillId="6" borderId="1" xfId="3" applyNumberFormat="1" applyFill="1" applyBorder="1" applyAlignment="1">
      <alignment horizontal="center" vertical="center"/>
    </xf>
    <xf numFmtId="167" fontId="6" fillId="6" borderId="1" xfId="0" applyNumberFormat="1" applyFont="1" applyFill="1" applyBorder="1" applyAlignment="1">
      <alignment vertical="center"/>
    </xf>
    <xf numFmtId="167" fontId="0" fillId="2" borderId="1" xfId="0" applyNumberFormat="1" applyFill="1" applyBorder="1" applyAlignment="1">
      <alignment vertical="center"/>
    </xf>
    <xf numFmtId="0" fontId="6" fillId="0" borderId="0" xfId="0" applyFont="1"/>
    <xf numFmtId="0" fontId="6" fillId="0" borderId="7" xfId="0" applyFont="1" applyBorder="1"/>
    <xf numFmtId="164" fontId="6" fillId="6" borderId="1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7" fontId="0" fillId="2" borderId="1" xfId="0" applyNumberFormat="1" applyFill="1" applyBorder="1" applyAlignment="1">
      <alignment horizontal="center" vertical="center"/>
    </xf>
    <xf numFmtId="165" fontId="6" fillId="6" borderId="4" xfId="2" applyNumberFormat="1" applyFill="1" applyBorder="1" applyAlignment="1">
      <alignment horizontal="center" vertical="center"/>
    </xf>
    <xf numFmtId="168" fontId="6" fillId="6" borderId="13" xfId="1" applyNumberFormat="1" applyFill="1" applyBorder="1" applyAlignment="1">
      <alignment horizontal="center" vertical="center"/>
    </xf>
    <xf numFmtId="167" fontId="0" fillId="2" borderId="9" xfId="1" applyNumberFormat="1" applyFont="1" applyFill="1" applyBorder="1" applyAlignment="1">
      <alignment vertical="center"/>
    </xf>
    <xf numFmtId="165" fontId="6" fillId="6" borderId="1" xfId="0" applyNumberFormat="1" applyFont="1" applyFill="1" applyBorder="1" applyAlignment="1">
      <alignment horizontal="center" vertical="center"/>
    </xf>
    <xf numFmtId="10" fontId="6" fillId="5" borderId="1" xfId="0" applyNumberFormat="1" applyFont="1" applyFill="1" applyBorder="1" applyAlignment="1">
      <alignment horizontal="center" vertical="center"/>
    </xf>
    <xf numFmtId="44" fontId="6" fillId="6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67" fontId="6" fillId="6" borderId="1" xfId="0" applyNumberFormat="1" applyFont="1" applyFill="1" applyBorder="1" applyAlignment="1">
      <alignment horizontal="center" vertical="center"/>
    </xf>
    <xf numFmtId="169" fontId="6" fillId="6" borderId="6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44" fontId="6" fillId="7" borderId="1" xfId="0" applyNumberFormat="1" applyFont="1" applyFill="1" applyBorder="1" applyAlignment="1">
      <alignment vertical="top" wrapText="1"/>
    </xf>
    <xf numFmtId="0" fontId="0" fillId="0" borderId="14" xfId="0" applyBorder="1"/>
    <xf numFmtId="0" fontId="0" fillId="0" borderId="15" xfId="0" applyBorder="1"/>
    <xf numFmtId="0" fontId="11" fillId="0" borderId="0" xfId="0" applyFont="1"/>
    <xf numFmtId="165" fontId="6" fillId="6" borderId="16" xfId="0" applyNumberFormat="1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</cellXfs>
  <cellStyles count="4">
    <cellStyle name="Coma" xfId="3" builtinId="3"/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8"/>
  <sheetViews>
    <sheetView tabSelected="1" topLeftCell="A3" zoomScaleNormal="100" workbookViewId="0">
      <selection activeCell="B31" sqref="B31"/>
    </sheetView>
  </sheetViews>
  <sheetFormatPr defaultColWidth="14.85546875" defaultRowHeight="15"/>
  <cols>
    <col min="1" max="1" width="4" customWidth="1"/>
    <col min="2" max="2" width="63.7109375" customWidth="1"/>
    <col min="3" max="3" width="14.140625" customWidth="1"/>
    <col min="4" max="4" width="15.5703125" customWidth="1"/>
    <col min="5" max="5" width="12.7109375" customWidth="1"/>
    <col min="6" max="6" width="14.28515625" customWidth="1"/>
    <col min="7" max="8" width="12.140625" customWidth="1"/>
    <col min="9" max="12" width="15" bestFit="1" customWidth="1"/>
  </cols>
  <sheetData>
    <row r="2" spans="1:12" ht="18" customHeight="1">
      <c r="B2" s="3" t="s">
        <v>0</v>
      </c>
      <c r="C2" s="3"/>
      <c r="D2" s="10" t="s">
        <v>1</v>
      </c>
      <c r="E2" s="11"/>
      <c r="F2" s="11"/>
      <c r="G2" s="11"/>
    </row>
    <row r="3" spans="1:12">
      <c r="D3" s="13" t="s">
        <v>46</v>
      </c>
      <c r="E3" s="2"/>
      <c r="F3" s="2"/>
      <c r="G3" s="2"/>
    </row>
    <row r="4" spans="1:12">
      <c r="B4" s="4" t="s">
        <v>2</v>
      </c>
      <c r="C4" s="4"/>
      <c r="D4" s="4"/>
    </row>
    <row r="6" spans="1:12">
      <c r="B6" s="4" t="s">
        <v>3</v>
      </c>
      <c r="C6" s="5"/>
      <c r="D6" s="5"/>
      <c r="E6" s="5"/>
    </row>
    <row r="7" spans="1:12" ht="32.1" customHeight="1">
      <c r="B7" s="6" t="s">
        <v>4</v>
      </c>
      <c r="C7" s="8"/>
      <c r="D7" s="31">
        <v>11</v>
      </c>
      <c r="E7" s="24"/>
      <c r="F7" s="50" t="s">
        <v>5</v>
      </c>
    </row>
    <row r="8" spans="1:12">
      <c r="B8" s="6" t="s">
        <v>52</v>
      </c>
      <c r="C8" s="8"/>
      <c r="D8" s="30">
        <f>+D7*1400</f>
        <v>15400</v>
      </c>
      <c r="E8" s="24"/>
      <c r="F8" s="50" t="s">
        <v>44</v>
      </c>
    </row>
    <row r="9" spans="1:12">
      <c r="B9" s="6" t="s">
        <v>6</v>
      </c>
      <c r="C9" s="49">
        <v>52</v>
      </c>
      <c r="D9" s="32">
        <f>+D8*C9</f>
        <v>800800</v>
      </c>
      <c r="E9" s="24"/>
      <c r="F9" s="50" t="s">
        <v>45</v>
      </c>
    </row>
    <row r="10" spans="1:12">
      <c r="B10" s="14" t="s">
        <v>7</v>
      </c>
      <c r="C10" s="33">
        <v>1.5</v>
      </c>
      <c r="D10" s="29">
        <f>+D7*1.5</f>
        <v>16.5</v>
      </c>
      <c r="E10" s="24"/>
      <c r="F10" s="50" t="s">
        <v>47</v>
      </c>
    </row>
    <row r="11" spans="1:12">
      <c r="B11" s="14" t="s">
        <v>51</v>
      </c>
      <c r="C11" s="16"/>
      <c r="D11" s="34">
        <v>665000</v>
      </c>
      <c r="E11" s="25"/>
      <c r="F11" s="50" t="s">
        <v>8</v>
      </c>
    </row>
    <row r="12" spans="1:12">
      <c r="B12" s="15" t="s">
        <v>9</v>
      </c>
      <c r="C12" s="15"/>
      <c r="D12" s="35">
        <f>D7*D11*70/100</f>
        <v>5120500</v>
      </c>
      <c r="E12" s="25"/>
      <c r="F12" s="50" t="s">
        <v>10</v>
      </c>
      <c r="H12" s="7"/>
    </row>
    <row r="13" spans="1:12">
      <c r="B13" s="15" t="s">
        <v>11</v>
      </c>
      <c r="C13" s="57"/>
      <c r="D13" s="34">
        <f>11100*D10+D12</f>
        <v>5303650</v>
      </c>
      <c r="E13" s="25"/>
      <c r="F13" s="51" t="s">
        <v>42</v>
      </c>
    </row>
    <row r="14" spans="1:12">
      <c r="A14" s="36"/>
      <c r="B14" s="37" t="s">
        <v>12</v>
      </c>
      <c r="C14" s="58"/>
      <c r="D14" s="38" t="s">
        <v>43</v>
      </c>
      <c r="E14" s="39"/>
      <c r="F14" s="51" t="s">
        <v>14</v>
      </c>
      <c r="G14" s="36"/>
      <c r="H14" s="36"/>
      <c r="I14" s="36"/>
      <c r="J14" s="36"/>
      <c r="K14" s="36"/>
      <c r="L14" s="36"/>
    </row>
    <row r="15" spans="1:12">
      <c r="B15" s="1" t="s">
        <v>15</v>
      </c>
      <c r="C15" s="56">
        <v>0.04</v>
      </c>
      <c r="D15" s="40">
        <f>C15*D12</f>
        <v>204820</v>
      </c>
      <c r="E15" s="27"/>
      <c r="F15" s="50" t="s">
        <v>16</v>
      </c>
    </row>
    <row r="16" spans="1:12">
      <c r="B16" s="1" t="s">
        <v>17</v>
      </c>
      <c r="C16" s="41">
        <v>1.2999999999999999E-2</v>
      </c>
      <c r="D16" s="40">
        <f>C16*D13</f>
        <v>68947.45</v>
      </c>
      <c r="E16" s="26"/>
      <c r="F16" s="50" t="s">
        <v>18</v>
      </c>
    </row>
    <row r="17" spans="1:12">
      <c r="B17" s="1" t="s">
        <v>19</v>
      </c>
      <c r="C17" s="42">
        <v>0.72121500000000005</v>
      </c>
      <c r="D17" s="43">
        <f>IF(D14="Sí",D7*1000*C17,0)</f>
        <v>7933.3650000000007</v>
      </c>
      <c r="E17" s="28"/>
      <c r="F17" s="50" t="s">
        <v>20</v>
      </c>
    </row>
    <row r="18" spans="1:12">
      <c r="B18" s="1" t="s">
        <v>21</v>
      </c>
      <c r="C18" s="44">
        <v>1.4999999999999999E-2</v>
      </c>
      <c r="D18" s="40">
        <f>IF(D19="Sí",C18*D20,0)</f>
        <v>0</v>
      </c>
      <c r="E18" s="27"/>
      <c r="F18" s="55" t="s">
        <v>22</v>
      </c>
    </row>
    <row r="19" spans="1:12">
      <c r="A19" s="36"/>
      <c r="B19" s="1" t="s">
        <v>23</v>
      </c>
      <c r="C19" s="45"/>
      <c r="D19" s="46" t="s">
        <v>13</v>
      </c>
      <c r="E19" s="47"/>
      <c r="F19" s="55" t="s">
        <v>24</v>
      </c>
      <c r="G19" s="36"/>
      <c r="H19" s="36"/>
      <c r="I19" s="36"/>
      <c r="J19" s="36"/>
      <c r="K19" s="36"/>
      <c r="L19" s="36"/>
    </row>
    <row r="20" spans="1:12">
      <c r="A20" s="36"/>
      <c r="B20" s="1" t="s">
        <v>25</v>
      </c>
      <c r="C20" s="45"/>
      <c r="D20" s="48">
        <v>0</v>
      </c>
      <c r="E20" s="47"/>
      <c r="F20" s="55" t="s">
        <v>26</v>
      </c>
      <c r="G20" s="36"/>
      <c r="H20" s="36"/>
      <c r="I20" s="36"/>
      <c r="J20" s="36"/>
      <c r="K20" s="36"/>
      <c r="L20" s="36"/>
    </row>
    <row r="21" spans="1:12">
      <c r="A21" s="36"/>
      <c r="B21" s="1" t="s">
        <v>27</v>
      </c>
      <c r="C21" s="45"/>
      <c r="D21" s="52" t="s">
        <v>28</v>
      </c>
      <c r="E21" s="53"/>
      <c r="F21" s="53"/>
      <c r="G21" s="53"/>
      <c r="H21" s="53"/>
      <c r="I21" s="53"/>
      <c r="J21" s="53"/>
      <c r="K21" s="53"/>
      <c r="L21" s="54"/>
    </row>
    <row r="23" spans="1:12">
      <c r="B23" s="4" t="s">
        <v>29</v>
      </c>
      <c r="C23" s="9" t="s">
        <v>30</v>
      </c>
      <c r="D23" s="9" t="s">
        <v>31</v>
      </c>
      <c r="E23" s="9" t="s">
        <v>32</v>
      </c>
      <c r="F23" s="9" t="s">
        <v>33</v>
      </c>
      <c r="G23" s="9" t="s">
        <v>34</v>
      </c>
      <c r="H23" s="9" t="s">
        <v>35</v>
      </c>
      <c r="I23" s="9" t="s">
        <v>36</v>
      </c>
      <c r="J23" s="9" t="s">
        <v>37</v>
      </c>
      <c r="K23" s="9" t="s">
        <v>38</v>
      </c>
      <c r="L23" s="9" t="s">
        <v>39</v>
      </c>
    </row>
    <row r="24" spans="1:12">
      <c r="B24" s="1" t="s">
        <v>48</v>
      </c>
      <c r="C24" s="12">
        <f>+$D$15</f>
        <v>204820</v>
      </c>
      <c r="D24" s="12"/>
      <c r="E24" s="12"/>
      <c r="F24" s="12"/>
      <c r="G24" s="12"/>
      <c r="H24" s="12"/>
      <c r="I24" s="12"/>
      <c r="J24" s="12"/>
      <c r="K24" s="12"/>
      <c r="L24" s="12"/>
    </row>
    <row r="25" spans="1:12">
      <c r="B25" s="1" t="s">
        <v>40</v>
      </c>
      <c r="C25" s="12">
        <f t="shared" ref="C25:L25" si="0">+$D$16</f>
        <v>68947.45</v>
      </c>
      <c r="D25" s="12">
        <f t="shared" si="0"/>
        <v>68947.45</v>
      </c>
      <c r="E25" s="12">
        <f t="shared" si="0"/>
        <v>68947.45</v>
      </c>
      <c r="F25" s="12">
        <f t="shared" si="0"/>
        <v>68947.45</v>
      </c>
      <c r="G25" s="12">
        <f t="shared" si="0"/>
        <v>68947.45</v>
      </c>
      <c r="H25" s="12">
        <f t="shared" si="0"/>
        <v>68947.45</v>
      </c>
      <c r="I25" s="12">
        <f t="shared" si="0"/>
        <v>68947.45</v>
      </c>
      <c r="J25" s="12">
        <f t="shared" si="0"/>
        <v>68947.45</v>
      </c>
      <c r="K25" s="12">
        <f t="shared" si="0"/>
        <v>68947.45</v>
      </c>
      <c r="L25" s="12">
        <f t="shared" si="0"/>
        <v>68947.45</v>
      </c>
    </row>
    <row r="26" spans="1:12">
      <c r="B26" s="1" t="s">
        <v>49</v>
      </c>
      <c r="C26" s="12">
        <f t="shared" ref="C26:L26" si="1">+$D$17</f>
        <v>7933.3650000000007</v>
      </c>
      <c r="D26" s="12">
        <f t="shared" si="1"/>
        <v>7933.3650000000007</v>
      </c>
      <c r="E26" s="12">
        <f t="shared" si="1"/>
        <v>7933.3650000000007</v>
      </c>
      <c r="F26" s="12">
        <f t="shared" si="1"/>
        <v>7933.3650000000007</v>
      </c>
      <c r="G26" s="12">
        <f t="shared" si="1"/>
        <v>7933.3650000000007</v>
      </c>
      <c r="H26" s="12">
        <f t="shared" si="1"/>
        <v>7933.3650000000007</v>
      </c>
      <c r="I26" s="12">
        <f t="shared" si="1"/>
        <v>7933.3650000000007</v>
      </c>
      <c r="J26" s="12">
        <f t="shared" si="1"/>
        <v>7933.3650000000007</v>
      </c>
      <c r="K26" s="12">
        <f t="shared" si="1"/>
        <v>7933.3650000000007</v>
      </c>
      <c r="L26" s="12">
        <f t="shared" si="1"/>
        <v>7933.3650000000007</v>
      </c>
    </row>
    <row r="27" spans="1:12" ht="15.75" customHeight="1" thickBot="1">
      <c r="B27" s="17" t="s">
        <v>50</v>
      </c>
      <c r="C27" s="18">
        <f t="shared" ref="C27:L27" si="2">+$D$18</f>
        <v>0</v>
      </c>
      <c r="D27" s="18">
        <f t="shared" si="2"/>
        <v>0</v>
      </c>
      <c r="E27" s="18">
        <f t="shared" si="2"/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</row>
    <row r="28" spans="1:12" ht="15.75" customHeight="1" thickBot="1">
      <c r="B28" s="19" t="s">
        <v>41</v>
      </c>
      <c r="C28" s="20"/>
      <c r="D28" s="20"/>
      <c r="E28" s="20"/>
      <c r="F28" s="21"/>
      <c r="G28" s="21"/>
      <c r="H28" s="21"/>
      <c r="I28" s="21"/>
      <c r="J28" s="22"/>
      <c r="K28" s="22"/>
      <c r="L28" s="23">
        <f>+SUM(C24:L27)</f>
        <v>973628.14999999967</v>
      </c>
    </row>
  </sheetData>
  <mergeCells count="1">
    <mergeCell ref="D21:L21"/>
  </mergeCells>
  <dataValidations count="2">
    <dataValidation type="list" allowBlank="1" showErrorMessage="1" sqref="C7:C8 E7:E9" xr:uid="{00000000-0002-0000-0000-000000000000}">
      <formula1>"1,5,10"</formula1>
    </dataValidation>
    <dataValidation type="list" sqref="D14 D19" xr:uid="{00000000-0002-0000-0000-000001000000}">
      <formula1>"Sí,No"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5DD84E4E5BCB489506D47D07D8333F" ma:contentTypeVersion="10" ma:contentTypeDescription="Crea un document nou" ma:contentTypeScope="" ma:versionID="d4ccbbfa29d83204f1d6a8cf5ed3b211">
  <xsd:schema xmlns:xsd="http://www.w3.org/2001/XMLSchema" xmlns:xs="http://www.w3.org/2001/XMLSchema" xmlns:p="http://schemas.microsoft.com/office/2006/metadata/properties" xmlns:ns2="88167a5e-2f0e-4cdd-94c1-3fb155826a41" xmlns:ns3="130789fb-38c1-4ab6-b381-90aebdd41f4f" targetNamespace="http://schemas.microsoft.com/office/2006/metadata/properties" ma:root="true" ma:fieldsID="102d891595aeef6054c8afe810971181" ns2:_="" ns3:_="">
    <xsd:import namespace="88167a5e-2f0e-4cdd-94c1-3fb155826a41"/>
    <xsd:import namespace="130789fb-38c1-4ab6-b381-90aebdd41f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67a5e-2f0e-4cdd-94c1-3fb155826a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7bdaa43e-4b74-428f-8b1f-45e774647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789fb-38c1-4ab6-b381-90aebdd41f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14718a-9098-4b18-9a75-b75fbafd9c88}" ma:internalName="TaxCatchAll" ma:showField="CatchAllData" ma:web="130789fb-38c1-4ab6-b381-90aebdd41f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167a5e-2f0e-4cdd-94c1-3fb155826a41">
      <Terms xmlns="http://schemas.microsoft.com/office/infopath/2007/PartnerControls"/>
    </lcf76f155ced4ddcb4097134ff3c332f>
    <TaxCatchAll xmlns="130789fb-38c1-4ab6-b381-90aebdd41f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CCFB75-4EC8-4F72-B6F3-B96697755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67a5e-2f0e-4cdd-94c1-3fb155826a41"/>
    <ds:schemaRef ds:uri="130789fb-38c1-4ab6-b381-90aebdd41f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228DE4-E2F1-48E2-9618-3BBB4D9320C7}">
  <ds:schemaRefs>
    <ds:schemaRef ds:uri="http://schemas.microsoft.com/office/2006/metadata/properties"/>
    <ds:schemaRef ds:uri="http://schemas.microsoft.com/office/infopath/2007/PartnerControls"/>
    <ds:schemaRef ds:uri="88167a5e-2f0e-4cdd-94c1-3fb155826a41"/>
    <ds:schemaRef ds:uri="130789fb-38c1-4ab6-b381-90aebdd41f4f"/>
  </ds:schemaRefs>
</ds:datastoreItem>
</file>

<file path=customXml/itemProps3.xml><?xml version="1.0" encoding="utf-8"?>
<ds:datastoreItem xmlns:ds="http://schemas.openxmlformats.org/officeDocument/2006/customXml" ds:itemID="{469A1878-1FD7-43EF-A7E0-BE705A72FB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Càlcul ingressos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Pujol Fuster</dc:creator>
  <cp:lastModifiedBy>Josep Verdaguer Espaulella</cp:lastModifiedBy>
  <dcterms:created xsi:type="dcterms:W3CDTF">2026-04-15T08:05:35Z</dcterms:created>
  <dcterms:modified xsi:type="dcterms:W3CDTF">2026-10-06T09:30:12Z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0x0101001B5DD84E4E5BCB489506D47D07D8333F</vt:lpwstr>
  </property>
  <property fmtid="{D5CDD505-2E9C-101B-9397-08002B2CF9AE}" pid="3" name="MediaServiceImageTags">
    <vt:lpwstr/>
  </property>
</Properties>
</file>